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<sst xmlns="http://schemas.openxmlformats.org/spreadsheetml/2006/main" count="1871" uniqueCount="667">
  <si>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</si>
  <si>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</si>
  <si>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</si>
  <si>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</si>
  <si>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</si>
  <si>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</si>
  <si>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</si>
  <si>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</si>
  <si>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</si>
  <si>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</si>
  <si>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</si>
  <si>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</si>
  <si>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</si>
  <si>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</si>
  <si>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</si>
  <si>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</si>
  <si>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</si>
  <si>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</si>
  <si>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</si>
  <si>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</si>
  <si>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</si>
  <si>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</si>
  <si>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</si>
  <si>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</si>
  <si>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</si>
  <si>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</si>
  <si>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</si>
  <si>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</si>
  <si>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</si>
  <si>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</si>
  <si>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</si>
  <si>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</si>
  <si>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</si>
  <si>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</si>
  <si>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</si>
  <si>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</si>
  <si>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</si>
  <si>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</si>
  <si>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</si>
  <si>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</si>
  <si>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</si>
  <si>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</si>
  <si>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</si>
  <si>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</si>
  <si>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</si>
  <si>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</si>
  <si>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</si>
  <si>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</si>
  <si>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</si>
  <si>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</si>
  <si>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</si>
  <si>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</si>
  <si>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</si>
  <si>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</si>
  <si>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</si>
  <si>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</si>
  <si>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</si>
  <si>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</si>
  <si>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</si>
  <si>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</si>
  <si>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</si>
  <si>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</si>
  <si>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</si>
  <si>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</si>
  <si>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</si>
  <si>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</si>
  <si>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</si>
  <si>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</si>
  <si>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</si>
  <si>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</si>
  <si>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</si>
  <si>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</si>
  <si>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</si>
  <si>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</si>
  <si>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</si>
  <si>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</si>
  <si>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</si>
  <si>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</si>
  <si>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</si>
  <si>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</si>
  <si>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</si>
  <si>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</si>
  <si>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</si>
  <si>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</si>
  <si>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</si>
  <si>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</si>
  <si>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</si>
  <si>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</si>
  <si>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</si>
  <si>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</si>
  <si>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</si>
  <si>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</si>
  <si>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</si>
  <si>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</si>
  <si>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</si>
  <si>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</si>
  <si>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</si>
  <si>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</si>
  <si>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</si>
  <si>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</si>
  <si>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</si>
  <si>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</si>
  <si>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</si>
  <si>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</si>
  <si>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</si>
  <si>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</si>
  <si>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</si>
  <si>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</si>
  <si>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</si>
  <si>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</si>
  <si>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</si>
  <si>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</si>
  <si>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</si>
  <si>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</si>
  <si>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</si>
  <si>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</si>
  <si>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</si>
  <si>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</si>
  <si>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</si>
  <si>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</si>
  <si>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</si>
  <si>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</si>
  <si>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</si>
  <si>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</si>
  <si>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</si>
  <si>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</si>
  <si>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</si>
  <si>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</si>
  <si>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</si>
  <si>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</si>
  <si>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</si>
  <si>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</si>
  <si>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</si>
  <si>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</si>
  <si>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</si>
  <si>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</si>
  <si>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</si>
  <si>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</si>
  <si>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</si>
  <si>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</si>
  <si>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</si>
  <si>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</si>
  <si>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</si>
  <si>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</si>
  <si>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</si>
  <si>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</si>
  <si>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</si>
  <si>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</si>
  <si>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</si>
  <si>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</si>
  <si>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</si>
  <si>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</si>
  <si>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</si>
  <si>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</si>
  <si>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</si>
  <si>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</si>
  <si>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</si>
  <si>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</si>
  <si>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</si>
  <si>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</si>
  <si>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</si>
  <si>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</si>
  <si>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</si>
  <si>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</si>
  <si>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</si>
  <si>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</si>
  <si>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</si>
  <si>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</si>
  <si>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</si>
  <si>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</si>
  <si>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</si>
  <si>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</si>
  <si>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</si>
  <si>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</si>
  <si>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</si>
  <si>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</si>
  <si>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</si>
  <si>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</si>
  <si>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</si>
  <si>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</si>
  <si>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</si>
  <si>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</si>
  <si>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</si>
  <si>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</si>
  <si>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</si>
  <si>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</si>
  <si>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</si>
  <si>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</si>
  <si>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</si>
  <si>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</si>
  <si>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</si>
  <si>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</si>
  <si>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</si>
  <si>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</si>
  <si>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</si>
  <si>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</si>
  <si>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</si>
  <si>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</si>
  <si>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</si>
  <si>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</si>
  <si>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</si>
  <si>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</si>
  <si>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</si>
  <si>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</si>
  <si>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</si>
  <si>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</si>
  <si>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</si>
  <si>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</si>
  <si>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</si>
  <si>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</si>
  <si>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</si>
  <si>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</si>
  <si>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</si>
  <si>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</si>
  <si>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</si>
  <si>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</si>
  <si>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</si>
  <si>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</si>
  <si>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</si>
  <si>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</si>
  <si>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</si>
  <si>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</si>
  <si>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</si>
  <si>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</si>
  <si>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</si>
  <si>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</si>
  <si>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</si>
  <si>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</si>
  <si>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</si>
  <si>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</si>
  <si>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</si>
  <si>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</si>
  <si>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</si>
  <si>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</si>
  <si>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</si>
  <si>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</si>
  <si>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</si>
  <si>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</si>
  <si>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</si>
  <si>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</si>
  <si>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</si>
  <si>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</si>
  <si>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</si>
  <si>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</si>
  <si>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</si>
  <si>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</si>
  <si>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</si>
  <si>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</si>
  <si>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</si>
  <si>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</si>
  <si>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</si>
  <si>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</si>
  <si>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</si>
  <si>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</si>
  <si>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</si>
  <si>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</si>
  <si>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</si>
  <si>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</si>
  <si>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</si>
  <si>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</si>
  <si>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</si>
  <si>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</si>
  <si>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</si>
  <si>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</si>
  <si>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</si>
  <si>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</si>
  <si>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</si>
  <si>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</si>
  <si>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</si>
  <si>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</si>
  <si>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</si>
  <si>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</si>
  <si>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</si>
  <si>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</si>
  <si>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</si>
  <si>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</si>
  <si>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</si>
  <si>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</si>
  <si>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</si>
  <si>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</si>
  <si>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</si>
  <si>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</si>
  <si>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</si>
  <si>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</si>
  <si>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</si>
  <si>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</si>
  <si>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</si>
  <si>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</si>
  <si>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</si>
  <si>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</si>
  <si>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</si>
  <si>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</si>
  <si>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</si>
  <si>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</si>
  <si>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</si>
  <si>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</si>
  <si>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</si>
  <si>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</si>
  <si>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</si>
  <si>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</si>
  <si>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</si>
  <si>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</si>
  <si>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</si>
  <si>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</si>
  <si>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</si>
  <si>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</si>
  <si>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</si>
  <si>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</si>
  <si>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</si>
  <si>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</si>
  <si>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</si>
  <si>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</si>
  <si>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</si>
  <si>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</si>
  <si>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</si>
  <si>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</si>
  <si>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</si>
  <si>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</si>
  <si>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</si>
  <si>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</si>
  <si>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</si>
  <si>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</si>
  <si>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</si>
  <si>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</si>
  <si>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</si>
  <si>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</si>
  <si>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</si>
  <si>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</si>
  <si>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</si>
  <si>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</si>
  <si>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</si>
  <si>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</si>
  <si>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</si>
  <si>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</si>
  <si>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</si>
  <si>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</si>
  <si>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</si>
  <si>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</si>
  <si>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</si>
  <si>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</si>
  <si>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</si>
  <si>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</si>
  <si>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</si>
  <si>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</si>
  <si>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</si>
  <si>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</si>
  <si>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</si>
  <si>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</si>
  <si>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</si>
  <si>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</si>
  <si>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</si>
  <si>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</si>
  <si>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</si>
  <si>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</si>
  <si>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</si>
  <si>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</si>
  <si>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</si>
  <si>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</si>
  <si>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</si>
  <si>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</si>
  <si>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</si>
  <si>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</si>
  <si>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</si>
  <si>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</si>
  <si>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</si>
  <si>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</si>
  <si>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</si>
  <si>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</si>
  <si>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</si>
  <si>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</si>
  <si>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</si>
  <si>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</si>
  <si>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</si>
  <si>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</si>
  <si>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</si>
  <si>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</si>
  <si>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</si>
  <si>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</si>
  <si>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</si>
  <si>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</si>
  <si>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</si>
  <si>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</si>
  <si>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</si>
  <si>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</si>
  <si>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</si>
  <si>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</si>
  <si>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</si>
  <si>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</si>
  <si>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</si>
  <si>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</si>
  <si>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</si>
  <si>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</si>
  <si>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</si>
  <si>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</si>
  <si>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</si>
  <si>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</si>
  <si>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</si>
  <si>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</si>
  <si>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</si>
  <si>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</si>
  <si>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</si>
  <si>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</si>
  <si>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</si>
  <si>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</si>
  <si>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</si>
  <si>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</si>
  <si>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</si>
  <si>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</si>
  <si>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</si>
  <si>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</si>
  <si>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</si>
  <si>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</si>
  <si>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</si>
  <si>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</si>
  <si>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</si>
  <si>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</si>
  <si>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</si>
  <si>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</si>
  <si>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</si>
  <si>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</si>
  <si>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</si>
  <si>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</si>
  <si>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</si>
  <si>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</si>
  <si>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</si>
  <si>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</si>
  <si>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</si>
  <si>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</si>
  <si>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</si>
  <si>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</si>
  <si>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</si>
  <si>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</si>
  <si>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</si>
  <si>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</si>
  <si>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</si>
  <si>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</si>
  <si>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</si>
  <si>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</si>
  <si>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</si>
  <si>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</si>
  <si>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</si>
  <si>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</si>
  <si>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</si>
  <si>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</si>
  <si>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</si>
  <si>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</si>
  <si>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</si>
  <si>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</si>
  <si>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</si>
  <si>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</si>
  <si>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</si>
  <si>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</si>
  <si>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</si>
  <si>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</si>
  <si>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</si>
  <si>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</si>
  <si>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</si>
  <si>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</si>
  <si>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</si>
  <si>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</si>
  <si>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</si>
  <si>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</si>
  <si>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</si>
  <si>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</si>
  <si>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</si>
  <si>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</si>
  <si>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</si>
  <si>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</si>
  <si>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</si>
  <si>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</si>
  <si>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</si>
  <si>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</si>
  <si>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</si>
  <si>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</si>
  <si>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</si>
  <si>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</si>
  <si>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</si>
  <si>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</si>
  <si>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</si>
  <si>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</si>
  <si>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</si>
  <si>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</si>
  <si>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</si>
  <si>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</si>
  <si>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</si>
  <si>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</si>
  <si>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</si>
  <si>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</si>
  <si>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</si>
  <si>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</si>
  <si>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</si>
  <si>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</si>
  <si>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</si>
  <si>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</si>
  <si>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</si>
  <si>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</si>
  <si>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</si>
  <si>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</si>
  <si>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</si>
  <si>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</si>
  <si>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</si>
  <si>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</si>
  <si>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</si>
  <si>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</si>
  <si>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</si>
  <si>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</si>
  <si>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</si>
  <si>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</si>
  <si>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</si>
  <si>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</si>
  <si>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</si>
  <si>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</si>
  <si>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</si>
  <si>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</si>
  <si>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</si>
  <si>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</si>
  <si>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</si>
  <si>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</si>
  <si>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</si>
  <si>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</si>
  <si>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</si>
  <si>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</si>
  <si>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</si>
  <si>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</si>
  <si>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</si>
  <si>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</si>
  <si>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</si>
  <si>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</si>
  <si>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</si>
  <si>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</si>
  <si>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</si>
  <si>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</si>
  <si>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</si>
  <si>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</si>
  <si>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</si>
  <si>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</si>
  <si>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</si>
  <si>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</si>
  <si>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</si>
  <si>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</si>
  <si>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</si>
  <si>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</si>
  <si>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</si>
  <si>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</si>
  <si>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</si>
  <si>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</si>
  <si>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</si>
  <si>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</si>
  <si>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</si>
  <si>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</si>
  <si>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</si>
  <si>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</si>
  <si>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</si>
  <si>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</si>
  <si>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</si>
  <si>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</si>
  <si>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</si>
  <si>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</si>
  <si>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</si>
  <si>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</si>
  <si>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</si>
  <si>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</si>
  <si>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</si>
  <si>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</si>
  <si>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</si>
  <si>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</si>
  <si>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</si>
  <si>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</si>
  <si>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</si>
  <si>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</si>
  <si>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</si>
  <si>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</si>
  <si>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</si>
  <si>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</si>
  <si>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</si>
  <si>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</si>
  <si>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</si>
  <si>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</si>
  <si>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</si>
  <si>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</si>
  <si>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</si>
  <si>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</si>
  <si>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</si>
  <si>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</si>
  <si>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</si>
  <si>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</si>
  <si>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</si>
  <si>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</si>
  <si>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</si>
  <si>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</si>
  <si>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</si>
  <si>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</si>
  <si>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</si>
  <si>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</si>
  <si>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</si>
  <si>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</si>
  <si>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</si>
  <si>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</si>
  <si>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</si>
  <si>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</si>
  <si>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</si>
  <si>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</si>
  <si>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</si>
  <si>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</si>
  <si>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</si>
  <si>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</si>
  <si>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</si>
  <si>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</si>
  <si>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</si>
  <si>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</si>
  <si>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</si>
  <si>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</si>
  <si>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</si>
  <si>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</si>
  <si>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</si>
  <si>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</si>
  <si>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</si>
  <si>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</si>
  <si>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</si>
  <si>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</si>
  <si>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</si>
  <si>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</si>
  <si>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</si>
  <si>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</si>
  <si>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</si>
  <si>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</si>
  <si>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</si>
  <si>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</si>
  <si>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</si>
  <si>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</si>
  <si>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</si>
  <si>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</si>
  <si>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</si>
  <si>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</si>
  <si>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</si>
  <si>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</si>
  <si>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</si>
  <si>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</si>
  <si>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</si>
  <si>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</si>
  <si>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</si>
  <si>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</si>
  <si>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</si>
  <si>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</si>
  <si>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</si>
  <si>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</si>
  <si>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</si>
  <si>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</si>
  <si>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</si>
  <si>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</si>
  <si>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</si>
  <si>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</si>
  <si>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</si>
  <si>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</si>
  <si>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</si>
  <si>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</si>
  <si>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</si>
  <si>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</si>
  <si>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</si>
  <si>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</si>
  <si>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</si>
  <si>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</si>
  <si>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</si>
  <si>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</si>
  <si>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01.01.2019</t>
  </si>
  <si>
    <t>31.12.2019</t>
  </si>
  <si>
    <t>27.02.2020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</si>
</sst>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 t="str">
        <f>IF(ISBLANK(_endDate),"",_endDate)</f>
        <v>31.12.2019</v>
      </c>
    </row>
    <row r="2" spans="1:27" ht="15.75">
      <c r="A2" s="420" t="s">
        <v>652</v>
      </c>
      <c r="B2" s="415"/>
      <c r="Z2" s="432">
        <v>2</v>
      </c>
      <c r="AA2" s="433" t="str">
        <f>IF(ISBLANK(_pdeReportingDate),"",_pdeReportingDate)</f>
        <v>27.02.2020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 t="s">
        <v>664</v>
      </c>
    </row>
    <row r="10" spans="1:2" ht="15.75">
      <c r="A10" s="7" t="s">
        <v>2</v>
      </c>
      <c r="B10" s="313" t="s">
        <v>665</v>
      </c>
    </row>
    <row r="11" spans="1:2" ht="15.75">
      <c r="A11" s="7" t="s">
        <v>640</v>
      </c>
      <c r="B11" s="313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 t="s">
        <v>659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660</v>
      </c>
    </row>
    <row r="24" spans="1:2" ht="15.75">
      <c r="A24" s="10" t="s">
        <v>584</v>
      </c>
      <c r="B24" s="423" t="s">
        <v>661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4" t="s">
        <v>663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C92" sqref="C9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5788</v>
      </c>
      <c r="D12" s="119">
        <v>5788</v>
      </c>
      <c r="E12" s="66" t="s">
        <v>25</v>
      </c>
      <c r="F12" s="69" t="s">
        <v>26</v>
      </c>
      <c r="G12" s="119">
        <f>6011+10+5-10-5</f>
        <v>6011</v>
      </c>
      <c r="H12" s="119">
        <f>6011+5+10-5-10</f>
        <v>6011</v>
      </c>
    </row>
    <row r="13" spans="1:8" ht="15.75">
      <c r="A13" s="66" t="s">
        <v>27</v>
      </c>
      <c r="B13" s="68" t="s">
        <v>28</v>
      </c>
      <c r="C13" s="119">
        <v>304</v>
      </c>
      <c r="D13" s="119">
        <v>324</v>
      </c>
      <c r="E13" s="66" t="s">
        <v>525</v>
      </c>
      <c r="F13" s="69" t="s">
        <v>29</v>
      </c>
      <c r="G13" s="119">
        <v>6011</v>
      </c>
      <c r="H13" s="119">
        <f>6011+5+10-5-10</f>
        <v>6011</v>
      </c>
    </row>
    <row r="14" spans="1:8" ht="15.75">
      <c r="A14" s="66" t="s">
        <v>30</v>
      </c>
      <c r="B14" s="68" t="s">
        <v>31</v>
      </c>
      <c r="C14" s="119">
        <v>16</v>
      </c>
      <c r="D14" s="119">
        <v>18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87</v>
      </c>
      <c r="D16" s="119">
        <v>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3</v>
      </c>
      <c r="D17" s="119">
        <v>2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6" t="s">
        <v>47</v>
      </c>
      <c r="F18" s="245" t="s">
        <v>48</v>
      </c>
      <c r="G18" s="344">
        <f>G12+G15+G16+G17</f>
        <v>6011</v>
      </c>
      <c r="H18" s="345">
        <f>H12+H15+H16+H17</f>
        <v>6011</v>
      </c>
    </row>
    <row r="19" spans="1:8" ht="15.75">
      <c r="A19" s="66" t="s">
        <v>49</v>
      </c>
      <c r="B19" s="68" t="s">
        <v>50</v>
      </c>
      <c r="C19" s="119">
        <v>45</v>
      </c>
      <c r="D19" s="119">
        <v>100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13316</v>
      </c>
      <c r="D20" s="333">
        <f>SUM(D12:D19)</f>
        <v>13306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23640</v>
      </c>
      <c r="D21" s="241">
        <v>23746</v>
      </c>
      <c r="E21" s="66" t="s">
        <v>58</v>
      </c>
      <c r="F21" s="69" t="s">
        <v>59</v>
      </c>
      <c r="G21" s="119">
        <v>5878</v>
      </c>
      <c r="H21" s="119">
        <v>5878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13530</v>
      </c>
      <c r="H26" s="333">
        <f>H20+H21+H22</f>
        <v>13530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-20062</v>
      </c>
      <c r="H28" s="331">
        <f>SUM(H29:H31)</f>
        <v>-15460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f>9769-302</f>
        <v>9467</v>
      </c>
      <c r="H29" s="119">
        <v>9769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f>-29529</f>
        <v>-29529</v>
      </c>
      <c r="H30" s="119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f>-307-1950-7+4</f>
        <v>-2260</v>
      </c>
      <c r="H33" s="119">
        <f>-4383+88-9+4</f>
        <v>-4300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-22322</v>
      </c>
      <c r="H34" s="333">
        <f>H28+H32+H33</f>
        <v>-19760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-2781</v>
      </c>
      <c r="H37" s="335">
        <f>H26+H18+H34</f>
        <v>-219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11735</f>
        <v>11735</v>
      </c>
      <c r="H45" s="119">
        <v>16095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1335+2282+31</f>
        <v>3648</v>
      </c>
      <c r="H49" s="119">
        <f>1454+1320</f>
        <v>2774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15383</v>
      </c>
      <c r="H50" s="331">
        <f>SUM(H44:H49)</f>
        <v>18869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36977</v>
      </c>
      <c r="D56" s="337">
        <f>D20+D21+D22+D28+D33+D46+D52+D54+D55</f>
        <v>37073</v>
      </c>
      <c r="E56" s="76" t="s">
        <v>529</v>
      </c>
      <c r="F56" s="75" t="s">
        <v>172</v>
      </c>
      <c r="G56" s="334">
        <f>G50+G52+G53+G54+G55</f>
        <v>15383</v>
      </c>
      <c r="H56" s="335">
        <f>H50+H52+H53+H54+H55</f>
        <v>18869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594</v>
      </c>
      <c r="D59" s="119">
        <v>593</v>
      </c>
      <c r="E59" s="123" t="s">
        <v>180</v>
      </c>
      <c r="F59" s="251" t="s">
        <v>181</v>
      </c>
      <c r="G59" s="119">
        <f>4+82</f>
        <v>86</v>
      </c>
      <c r="H59" s="119">
        <f>4247+591+997</f>
        <v>5835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347</v>
      </c>
      <c r="D61" s="119">
        <v>349</v>
      </c>
      <c r="E61" s="122" t="s">
        <v>188</v>
      </c>
      <c r="F61" s="69" t="s">
        <v>189</v>
      </c>
      <c r="G61" s="330">
        <f>SUM(G62:G68)</f>
        <v>3179</v>
      </c>
      <c r="H61" s="331">
        <f>SUM(H62:H68)</f>
        <v>7001</v>
      </c>
    </row>
    <row r="62" spans="1:13" ht="15.75">
      <c r="A62" s="66" t="s">
        <v>186</v>
      </c>
      <c r="B62" s="70" t="s">
        <v>187</v>
      </c>
      <c r="C62" s="119">
        <v>295</v>
      </c>
      <c r="D62" s="119">
        <v>295</v>
      </c>
      <c r="E62" s="122" t="s">
        <v>192</v>
      </c>
      <c r="F62" s="69" t="s">
        <v>193</v>
      </c>
      <c r="G62" s="119">
        <f>13+1759+75-13-1759-75</f>
        <v>0</v>
      </c>
      <c r="H62" s="119">
        <f>2987+139+2621+75-2987-2621-75</f>
        <v>139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430-13+413</f>
        <v>830</v>
      </c>
      <c r="H64" s="119">
        <f>732+344+347-1</f>
        <v>1422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1236</v>
      </c>
      <c r="D65" s="333">
        <f>SUM(D59:D64)</f>
        <v>1237</v>
      </c>
      <c r="E65" s="66" t="s">
        <v>201</v>
      </c>
      <c r="F65" s="69" t="s">
        <v>202</v>
      </c>
      <c r="G65" s="119">
        <f>1951+72</f>
        <v>2023</v>
      </c>
      <c r="H65" s="119">
        <f>2208+312+1418+144</f>
        <v>4082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161+16+3</f>
        <v>180</v>
      </c>
      <c r="H66" s="119">
        <f>131+14+1</f>
        <v>146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8+85+26</f>
        <v>119</v>
      </c>
      <c r="H67" s="119">
        <f>22+214+22</f>
        <v>258</v>
      </c>
    </row>
    <row r="68" spans="1:8" ht="15.75">
      <c r="A68" s="66" t="s">
        <v>206</v>
      </c>
      <c r="B68" s="68" t="s">
        <v>207</v>
      </c>
      <c r="C68" s="119">
        <f>1794+13+75-1759-13-75</f>
        <v>35</v>
      </c>
      <c r="D68" s="119">
        <f>208+2621+35+2780+75-208-2780-2621-75</f>
        <v>35</v>
      </c>
      <c r="E68" s="66" t="s">
        <v>212</v>
      </c>
      <c r="F68" s="69" t="s">
        <v>213</v>
      </c>
      <c r="G68" s="119">
        <f>11+9+7</f>
        <v>27</v>
      </c>
      <c r="H68" s="119">
        <f>525+413+10+6</f>
        <v>954</v>
      </c>
    </row>
    <row r="69" spans="1:8" ht="15.75">
      <c r="A69" s="66" t="s">
        <v>210</v>
      </c>
      <c r="B69" s="68" t="s">
        <v>211</v>
      </c>
      <c r="C69" s="119">
        <f>3122+445-75+2</f>
        <v>3494</v>
      </c>
      <c r="D69" s="119">
        <f>29+3097+212-75+2</f>
        <v>3265</v>
      </c>
      <c r="E69" s="123" t="s">
        <v>79</v>
      </c>
      <c r="F69" s="69" t="s">
        <v>216</v>
      </c>
      <c r="G69" s="119">
        <f>27510+184-1</f>
        <v>27693</v>
      </c>
      <c r="H69" s="119">
        <f>318+342+1811+776+8535+238+30</f>
        <v>12050</v>
      </c>
    </row>
    <row r="70" spans="1:8" ht="15.75">
      <c r="A70" s="66" t="s">
        <v>214</v>
      </c>
      <c r="B70" s="68" t="s">
        <v>215</v>
      </c>
      <c r="C70" s="119"/>
      <c r="D70" s="119">
        <f>9+3</f>
        <v>12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30958</v>
      </c>
      <c r="H71" s="333">
        <f>H59+H60+H61+H69+H70</f>
        <v>24886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10</v>
      </c>
      <c r="D73" s="119">
        <v>10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77+1347</f>
        <v>1424</v>
      </c>
      <c r="D75" s="119">
        <f>35+1325</f>
        <v>1360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4963</v>
      </c>
      <c r="D76" s="333">
        <f>SUM(D68:D75)</f>
        <v>4682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30958</v>
      </c>
      <c r="H79" s="335">
        <f>H71+H73+H75+H77</f>
        <v>24886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f>156+1</f>
        <v>157</v>
      </c>
      <c r="D88" s="119">
        <v>84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25</v>
      </c>
      <c r="D89" s="119">
        <v>12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>
        <v>13</v>
      </c>
      <c r="D90" s="119">
        <v>2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195</v>
      </c>
      <c r="D92" s="333">
        <f>SUM(D88:D91)</f>
        <v>98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f>189</f>
        <v>189</v>
      </c>
      <c r="D93" s="243">
        <v>446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6583</v>
      </c>
      <c r="D94" s="337">
        <f>D65+D76+D85+D92+D93</f>
        <v>6463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43560</v>
      </c>
      <c r="D95" s="339">
        <f>D94+D56</f>
        <v>43536</v>
      </c>
      <c r="E95" s="150" t="s">
        <v>607</v>
      </c>
      <c r="F95" s="254" t="s">
        <v>268</v>
      </c>
      <c r="G95" s="338">
        <f>G37+G40+G56+G79</f>
        <v>43560</v>
      </c>
      <c r="H95" s="339">
        <f>H37+H40+H56+H79</f>
        <v>43536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 t="str">
        <f>pdeReportingDate</f>
        <v>27.02.2020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6+293</f>
        <v>299</v>
      </c>
      <c r="D12" s="234">
        <f>2+333</f>
        <v>335</v>
      </c>
      <c r="E12" s="116" t="s">
        <v>277</v>
      </c>
      <c r="F12" s="161" t="s">
        <v>278</v>
      </c>
      <c r="G12" s="234">
        <v>231</v>
      </c>
      <c r="H12" s="234">
        <v>350</v>
      </c>
    </row>
    <row r="13" spans="1:8" ht="15.75">
      <c r="A13" s="116" t="s">
        <v>279</v>
      </c>
      <c r="B13" s="112" t="s">
        <v>280</v>
      </c>
      <c r="C13" s="234">
        <f>263+1043-647-11</f>
        <v>648</v>
      </c>
      <c r="D13" s="234">
        <f>467+718+5-357-275</f>
        <v>558</v>
      </c>
      <c r="E13" s="116" t="s">
        <v>281</v>
      </c>
      <c r="F13" s="161" t="s">
        <v>282</v>
      </c>
      <c r="G13" s="234">
        <f>157+51</f>
        <v>208</v>
      </c>
      <c r="H13" s="234">
        <f>1645+37</f>
        <v>1682</v>
      </c>
    </row>
    <row r="14" spans="1:8" ht="15.75">
      <c r="A14" s="116" t="s">
        <v>283</v>
      </c>
      <c r="B14" s="112" t="s">
        <v>284</v>
      </c>
      <c r="C14" s="234">
        <f>54+32-4</f>
        <v>82</v>
      </c>
      <c r="D14" s="234">
        <f>54+39-4</f>
        <v>89</v>
      </c>
      <c r="E14" s="166" t="s">
        <v>285</v>
      </c>
      <c r="F14" s="161" t="s">
        <v>286</v>
      </c>
      <c r="G14" s="234">
        <f>647+1343+7-647-11</f>
        <v>1339</v>
      </c>
      <c r="H14" s="234">
        <f>357+1638+7-357-275</f>
        <v>1370</v>
      </c>
    </row>
    <row r="15" spans="1:8" ht="15.75">
      <c r="A15" s="116" t="s">
        <v>287</v>
      </c>
      <c r="B15" s="112" t="s">
        <v>288</v>
      </c>
      <c r="C15" s="234">
        <f>39+472+12</f>
        <v>523</v>
      </c>
      <c r="D15" s="234">
        <f>33+257+12</f>
        <v>302</v>
      </c>
      <c r="E15" s="166" t="s">
        <v>79</v>
      </c>
      <c r="F15" s="161" t="s">
        <v>289</v>
      </c>
      <c r="G15" s="234">
        <f>1288+16</f>
        <v>1304</v>
      </c>
      <c r="H15" s="234">
        <f>64+22+52+111+3</f>
        <v>252</v>
      </c>
    </row>
    <row r="16" spans="1:8" ht="15.75">
      <c r="A16" s="116" t="s">
        <v>290</v>
      </c>
      <c r="B16" s="112" t="s">
        <v>291</v>
      </c>
      <c r="C16" s="234">
        <f>7+80+2</f>
        <v>89</v>
      </c>
      <c r="D16" s="234">
        <f>6+51+2</f>
        <v>59</v>
      </c>
      <c r="E16" s="157" t="s">
        <v>52</v>
      </c>
      <c r="F16" s="185" t="s">
        <v>292</v>
      </c>
      <c r="G16" s="363">
        <f>SUM(G12:G15)</f>
        <v>3082</v>
      </c>
      <c r="H16" s="364">
        <f>SUM(H12:H15)</f>
        <v>3654</v>
      </c>
    </row>
    <row r="17" spans="1:8" ht="31.5">
      <c r="A17" s="116" t="s">
        <v>293</v>
      </c>
      <c r="B17" s="112" t="s">
        <v>294</v>
      </c>
      <c r="C17" s="234">
        <f>106+16</f>
        <v>122</v>
      </c>
      <c r="D17" s="234">
        <f>1583+125</f>
        <v>1708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190</v>
      </c>
      <c r="D18" s="234">
        <v>240</v>
      </c>
      <c r="E18" s="155" t="s">
        <v>297</v>
      </c>
      <c r="F18" s="159" t="s">
        <v>298</v>
      </c>
      <c r="G18" s="374"/>
      <c r="H18" s="375"/>
    </row>
    <row r="19" spans="1:8" ht="15.75">
      <c r="A19" s="116" t="s">
        <v>299</v>
      </c>
      <c r="B19" s="112" t="s">
        <v>300</v>
      </c>
      <c r="C19" s="234">
        <f>1015+68</f>
        <v>1083</v>
      </c>
      <c r="D19" s="234">
        <f>361+658+1738+33+252</f>
        <v>3042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>
        <v>1738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3036</v>
      </c>
      <c r="D22" s="364">
        <f>SUM(D12:D18)+D19</f>
        <v>6333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632</v>
      </c>
      <c r="H24" s="235"/>
    </row>
    <row r="25" spans="1:8" ht="31.5">
      <c r="A25" s="116" t="s">
        <v>316</v>
      </c>
      <c r="B25" s="158" t="s">
        <v>317</v>
      </c>
      <c r="C25" s="234">
        <f>1448+120</f>
        <v>1568</v>
      </c>
      <c r="D25" s="234">
        <f>1588+12</f>
        <v>1600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f>1+1</f>
        <v>2</v>
      </c>
      <c r="D27" s="234">
        <v>1</v>
      </c>
      <c r="E27" s="157" t="s">
        <v>104</v>
      </c>
      <c r="F27" s="159" t="s">
        <v>326</v>
      </c>
      <c r="G27" s="363">
        <f>SUM(G22:G26)</f>
        <v>632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f>92+1276</f>
        <v>1368</v>
      </c>
      <c r="D28" s="234">
        <v>10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2938</v>
      </c>
      <c r="D29" s="364">
        <f>SUM(D25:D28)</f>
        <v>1611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5974</v>
      </c>
      <c r="D31" s="370">
        <f>D29+D22</f>
        <v>7944</v>
      </c>
      <c r="E31" s="172" t="s">
        <v>521</v>
      </c>
      <c r="F31" s="187" t="s">
        <v>331</v>
      </c>
      <c r="G31" s="174">
        <f>G16+G18+G27</f>
        <v>3714</v>
      </c>
      <c r="H31" s="175">
        <f>H16+H18+H27</f>
        <v>3654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2260</v>
      </c>
      <c r="H33" s="364">
        <f>IF((D31-H31)&gt;0,D31-H31,0)</f>
        <v>4290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5974</v>
      </c>
      <c r="D36" s="372">
        <f>D31-D34+D35</f>
        <v>7944</v>
      </c>
      <c r="E36" s="183" t="s">
        <v>346</v>
      </c>
      <c r="F36" s="177" t="s">
        <v>347</v>
      </c>
      <c r="G36" s="188">
        <f>G35-G34+G31</f>
        <v>3714</v>
      </c>
      <c r="H36" s="189">
        <f>H35-H34+H31</f>
        <v>3654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2260</v>
      </c>
      <c r="H37" s="175">
        <f>IF((D36-H36)&gt;0,D36-H36,0)</f>
        <v>4290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10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>
        <v>10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2260</v>
      </c>
      <c r="H42" s="165">
        <f>IF(H37&gt;0,IF(D38+H37&lt;0,0,D38+H37),IF(D37-D38&lt;0,D38-D37,0))</f>
        <v>4300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2260</v>
      </c>
      <c r="H44" s="189">
        <f>IF(D42=0,IF(H42-H43&gt;0,H42-H43+D43,0),IF(D42-D43&lt;0,D43-D42+H43,0))</f>
        <v>4300</v>
      </c>
    </row>
    <row r="45" spans="1:8" ht="16.5" thickBot="1">
      <c r="A45" s="191" t="s">
        <v>371</v>
      </c>
      <c r="B45" s="192" t="s">
        <v>372</v>
      </c>
      <c r="C45" s="365">
        <f>C36+C38+C42</f>
        <v>5974</v>
      </c>
      <c r="D45" s="366">
        <f>D36+D38+D42</f>
        <v>7954</v>
      </c>
      <c r="E45" s="191" t="s">
        <v>373</v>
      </c>
      <c r="F45" s="193" t="s">
        <v>374</v>
      </c>
      <c r="G45" s="365">
        <f>G42+G36</f>
        <v>5974</v>
      </c>
      <c r="H45" s="366">
        <f>H42+H36</f>
        <v>7954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 t="str">
        <f>pdeReportingDate</f>
        <v>27.02.2020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21" sqref="C2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20+1470+7</f>
        <v>1497</v>
      </c>
      <c r="D11" s="119">
        <f>30+1475+5</f>
        <v>1510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-2214</v>
      </c>
      <c r="D12" s="119">
        <f>-1086-1</f>
        <v>-1087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-1-6-646</f>
        <v>-653</v>
      </c>
      <c r="D14" s="119">
        <f>-1-424-8</f>
        <v>-433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-8-551</f>
        <v>-559</v>
      </c>
      <c r="D15" s="119">
        <f>-41-56</f>
        <v>-97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-63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-10</v>
      </c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2100</f>
        <v>2100</v>
      </c>
      <c r="D20" s="119">
        <v>33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97</v>
      </c>
      <c r="D21" s="394">
        <f>SUM(D11:D20)</f>
        <v>-74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0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97</v>
      </c>
      <c r="D44" s="226">
        <f>D43+D33+D21</f>
        <v>-74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98</v>
      </c>
      <c r="D45" s="227">
        <v>172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195</v>
      </c>
      <c r="D46" s="229">
        <f>D45+D44</f>
        <v>98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182</v>
      </c>
      <c r="D47" s="217"/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13</v>
      </c>
      <c r="D48" s="201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 t="str">
        <f>pdeReportingDate</f>
        <v>27.02.2020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0" sqref="B40:H40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6011</v>
      </c>
      <c r="D13" s="319">
        <f>'1-Баланс'!H20</f>
        <v>7651</v>
      </c>
      <c r="E13" s="319">
        <f>'1-Баланс'!H21</f>
        <v>5878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9769</v>
      </c>
      <c r="J13" s="319">
        <f>'1-Баланс'!H30+'1-Баланс'!H33</f>
        <v>-29529</v>
      </c>
      <c r="K13" s="320"/>
      <c r="L13" s="319">
        <f>SUM(C13:K13)</f>
        <v>-219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6011</v>
      </c>
      <c r="D17" s="388">
        <f aca="true" t="shared" si="2" ref="D17:M17">D13+D14</f>
        <v>7651</v>
      </c>
      <c r="E17" s="388">
        <f t="shared" si="2"/>
        <v>5878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9769</v>
      </c>
      <c r="J17" s="388">
        <f t="shared" si="2"/>
        <v>-29529</v>
      </c>
      <c r="K17" s="388">
        <f t="shared" si="2"/>
        <v>0</v>
      </c>
      <c r="L17" s="319">
        <f t="shared" si="1"/>
        <v>-219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-2260</v>
      </c>
      <c r="K18" s="320"/>
      <c r="L18" s="319">
        <f t="shared" si="1"/>
        <v>-2260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>
        <v>-302</v>
      </c>
      <c r="J30" s="234"/>
      <c r="K30" s="234"/>
      <c r="L30" s="319">
        <f t="shared" si="1"/>
        <v>-302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6011</v>
      </c>
      <c r="D31" s="388">
        <f aca="true" t="shared" si="6" ref="D31:M31">D19+D22+D23+D26+D30+D29+D17+D18</f>
        <v>7651</v>
      </c>
      <c r="E31" s="388">
        <f t="shared" si="6"/>
        <v>5878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9467</v>
      </c>
      <c r="J31" s="388">
        <f t="shared" si="6"/>
        <v>-31789</v>
      </c>
      <c r="K31" s="388">
        <f t="shared" si="6"/>
        <v>0</v>
      </c>
      <c r="L31" s="319">
        <f t="shared" si="1"/>
        <v>-2781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6011</v>
      </c>
      <c r="D34" s="322">
        <f t="shared" si="7"/>
        <v>7651</v>
      </c>
      <c r="E34" s="322">
        <f t="shared" si="7"/>
        <v>5878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9467</v>
      </c>
      <c r="J34" s="322">
        <f t="shared" si="7"/>
        <v>-31789</v>
      </c>
      <c r="K34" s="322">
        <f t="shared" si="7"/>
        <v>0</v>
      </c>
      <c r="L34" s="386">
        <f t="shared" si="1"/>
        <v>-2781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 t="str">
        <f>pdeReportingDate</f>
        <v>27.02.2020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01.01.2019 до 31.12.2019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43560</v>
      </c>
      <c r="D6" s="410">
        <f aca="true" t="shared" si="0" ref="D6:D15">C6-E6</f>
        <v>0</v>
      </c>
      <c r="E6" s="409">
        <f>'1-Баланс'!G95</f>
        <v>43560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-2781</v>
      </c>
      <c r="D7" s="410">
        <f t="shared" si="0"/>
        <v>-8792</v>
      </c>
      <c r="E7" s="409">
        <f>'1-Баланс'!G18</f>
        <v>6011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-2260</v>
      </c>
      <c r="D8" s="410">
        <f t="shared" si="0"/>
        <v>0</v>
      </c>
      <c r="E8" s="409">
        <f>ABS('2-Отчет за доходите'!C44)-ABS('2-Отчет за доходите'!G44)</f>
        <v>-2260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98</v>
      </c>
      <c r="D9" s="410">
        <f t="shared" si="0"/>
        <v>0</v>
      </c>
      <c r="E9" s="409">
        <f>'3-Отчет за паричния поток'!C45</f>
        <v>98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195</v>
      </c>
      <c r="D10" s="410">
        <f t="shared" si="0"/>
        <v>0</v>
      </c>
      <c r="E10" s="409">
        <f>'3-Отчет за паричния поток'!C46</f>
        <v>195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-2781</v>
      </c>
      <c r="D11" s="410">
        <f t="shared" si="0"/>
        <v>0</v>
      </c>
      <c r="E11" s="409">
        <f>'4-Отчет за собствения капитал'!L34</f>
        <v>-2781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-0.7332900713822194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0.8126573175116865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-0.048768908741719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-0.05188246097337006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0.6216940073652494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0.2126429355901544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0.1666128302861942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0.006298856515278764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0.006298856515278764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0.08069752827817343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0.07075298438934803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1.2206792572607523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-16.663430420711975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1.0638429752066114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1568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-0.5638259618842143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0.44426494345718903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28.085454545454546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 t="str">
        <f aca="true" t="shared" si="2" ref="C3:C34">endDate</f>
        <v>31.12.2019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5788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 t="str">
        <f t="shared" si="2"/>
        <v>31.12.2019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304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 t="str">
        <f t="shared" si="2"/>
        <v>31.12.2019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 t="str">
        <f t="shared" si="2"/>
        <v>31.12.2019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 t="str">
        <f t="shared" si="2"/>
        <v>31.12.2019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87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 t="str">
        <f t="shared" si="2"/>
        <v>31.12.2019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 t="str">
        <f t="shared" si="2"/>
        <v>31.12.2019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 t="str">
        <f t="shared" si="2"/>
        <v>31.12.2019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45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 t="str">
        <f t="shared" si="2"/>
        <v>31.12.2019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13316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 t="str">
        <f t="shared" si="2"/>
        <v>31.12.2019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23640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 t="str">
        <f t="shared" si="2"/>
        <v>31.12.2019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 t="str">
        <f t="shared" si="2"/>
        <v>31.12.2019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 t="str">
        <f t="shared" si="2"/>
        <v>31.12.2019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 t="str">
        <f t="shared" si="2"/>
        <v>31.12.2019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 t="str">
        <f t="shared" si="2"/>
        <v>31.12.2019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 t="str">
        <f t="shared" si="2"/>
        <v>31.12.2019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 t="str">
        <f t="shared" si="2"/>
        <v>31.12.2019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 t="str">
        <f t="shared" si="2"/>
        <v>31.12.2019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 t="str">
        <f t="shared" si="2"/>
        <v>31.12.2019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 t="str">
        <f t="shared" si="2"/>
        <v>31.12.2019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 t="str">
        <f t="shared" si="2"/>
        <v>31.12.2019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 t="str">
        <f t="shared" si="2"/>
        <v>31.12.2019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 t="str">
        <f t="shared" si="2"/>
        <v>31.12.2019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 t="str">
        <f t="shared" si="2"/>
        <v>31.12.2019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 t="str">
        <f t="shared" si="2"/>
        <v>31.12.2019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 t="str">
        <f t="shared" si="2"/>
        <v>31.12.2019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 t="str">
        <f t="shared" si="2"/>
        <v>31.12.2019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 t="str">
        <f t="shared" si="2"/>
        <v>31.12.2019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 t="str">
        <f t="shared" si="2"/>
        <v>31.12.2019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 t="str">
        <f t="shared" si="2"/>
        <v>31.12.2019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 t="str">
        <f t="shared" si="2"/>
        <v>31.12.2019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 t="str">
        <f t="shared" si="2"/>
        <v>31.12.2019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 t="str">
        <f aca="true" t="shared" si="5" ref="C35:C66">endDate</f>
        <v>31.12.2019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 t="str">
        <f t="shared" si="5"/>
        <v>31.12.2019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 t="str">
        <f t="shared" si="5"/>
        <v>31.12.2019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 t="str">
        <f t="shared" si="5"/>
        <v>31.12.2019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 t="str">
        <f t="shared" si="5"/>
        <v>31.12.2019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 t="str">
        <f t="shared" si="5"/>
        <v>31.12.2019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 t="str">
        <f t="shared" si="5"/>
        <v>31.12.2019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36977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 t="str">
        <f t="shared" si="5"/>
        <v>31.12.2019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594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 t="str">
        <f t="shared" si="5"/>
        <v>31.12.2019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 t="str">
        <f t="shared" si="5"/>
        <v>31.12.2019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347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 t="str">
        <f t="shared" si="5"/>
        <v>31.12.2019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295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 t="str">
        <f t="shared" si="5"/>
        <v>31.12.2019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 t="str">
        <f t="shared" si="5"/>
        <v>31.12.2019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 t="str">
        <f t="shared" si="5"/>
        <v>31.12.2019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1236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 t="str">
        <f t="shared" si="5"/>
        <v>31.12.2019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 t="str">
        <f t="shared" si="5"/>
        <v>31.12.2019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3494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 t="str">
        <f t="shared" si="5"/>
        <v>31.12.2019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 t="str">
        <f t="shared" si="5"/>
        <v>31.12.2019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 t="str">
        <f t="shared" si="5"/>
        <v>31.12.2019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 t="str">
        <f t="shared" si="5"/>
        <v>31.12.2019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 t="str">
        <f t="shared" si="5"/>
        <v>31.12.2019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 t="str">
        <f t="shared" si="5"/>
        <v>31.12.2019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1424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 t="str">
        <f t="shared" si="5"/>
        <v>31.12.2019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4963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 t="str">
        <f t="shared" si="5"/>
        <v>31.12.2019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 t="str">
        <f t="shared" si="5"/>
        <v>31.12.2019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 t="str">
        <f t="shared" si="5"/>
        <v>31.12.2019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 t="str">
        <f t="shared" si="5"/>
        <v>31.12.2019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 t="str">
        <f t="shared" si="5"/>
        <v>31.12.2019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 t="str">
        <f t="shared" si="5"/>
        <v>31.12.2019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 t="str">
        <f t="shared" si="5"/>
        <v>31.12.2019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 t="str">
        <f t="shared" si="5"/>
        <v>31.12.2019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157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 t="str">
        <f t="shared" si="5"/>
        <v>31.12.2019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25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 t="str">
        <f aca="true" t="shared" si="8" ref="C67:C98">endDate</f>
        <v>31.12.2019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13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 t="str">
        <f t="shared" si="8"/>
        <v>31.12.2019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 t="str">
        <f t="shared" si="8"/>
        <v>31.12.2019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195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 t="str">
        <f t="shared" si="8"/>
        <v>31.12.2019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189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 t="str">
        <f t="shared" si="8"/>
        <v>31.12.2019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6583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 t="str">
        <f t="shared" si="8"/>
        <v>31.12.2019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43560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 t="str">
        <f t="shared" si="8"/>
        <v>31.12.2019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 t="str">
        <f t="shared" si="8"/>
        <v>31.12.2019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 t="str">
        <f t="shared" si="8"/>
        <v>31.12.2019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 t="str">
        <f t="shared" si="8"/>
        <v>31.12.2019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 t="str">
        <f t="shared" si="8"/>
        <v>31.12.2019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 t="str">
        <f t="shared" si="8"/>
        <v>31.12.2019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 t="str">
        <f t="shared" si="8"/>
        <v>31.12.2019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 t="str">
        <f t="shared" si="8"/>
        <v>31.12.2019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 t="str">
        <f t="shared" si="8"/>
        <v>31.12.2019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5878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 t="str">
        <f t="shared" si="8"/>
        <v>31.12.2019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 t="str">
        <f t="shared" si="8"/>
        <v>31.12.2019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 t="str">
        <f t="shared" si="8"/>
        <v>31.12.2019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 t="str">
        <f t="shared" si="8"/>
        <v>31.12.2019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 t="str">
        <f t="shared" si="8"/>
        <v>31.12.2019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13530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 t="str">
        <f t="shared" si="8"/>
        <v>31.12.2019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-20062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 t="str">
        <f t="shared" si="8"/>
        <v>31.12.2019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9467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 t="str">
        <f t="shared" si="8"/>
        <v>31.12.2019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-29529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 t="str">
        <f t="shared" si="8"/>
        <v>31.12.2019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 t="str">
        <f t="shared" si="8"/>
        <v>31.12.2019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 t="str">
        <f t="shared" si="8"/>
        <v>31.12.2019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-2260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 t="str">
        <f t="shared" si="8"/>
        <v>31.12.2019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-22322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 t="str">
        <f t="shared" si="8"/>
        <v>31.12.2019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-2781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 t="str">
        <f t="shared" si="8"/>
        <v>31.12.2019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 t="str">
        <f t="shared" si="8"/>
        <v>31.12.2019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 t="str">
        <f t="shared" si="8"/>
        <v>31.12.2019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11735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 t="str">
        <f t="shared" si="8"/>
        <v>31.12.2019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 t="str">
        <f aca="true" t="shared" si="11" ref="C99:C125">endDate</f>
        <v>31.12.2019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 t="str">
        <f t="shared" si="11"/>
        <v>31.12.2019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 t="str">
        <f t="shared" si="11"/>
        <v>31.12.2019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3648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 t="str">
        <f t="shared" si="11"/>
        <v>31.12.2019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15383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 t="str">
        <f t="shared" si="11"/>
        <v>31.12.2019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 t="str">
        <f t="shared" si="11"/>
        <v>31.12.2019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 t="str">
        <f t="shared" si="11"/>
        <v>31.12.2019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 t="str">
        <f t="shared" si="11"/>
        <v>31.12.2019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 t="str">
        <f t="shared" si="11"/>
        <v>31.12.2019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15383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 t="str">
        <f t="shared" si="11"/>
        <v>31.12.2019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86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 t="str">
        <f t="shared" si="11"/>
        <v>31.12.2019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 t="str">
        <f t="shared" si="11"/>
        <v>31.12.2019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3179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 t="str">
        <f t="shared" si="11"/>
        <v>31.12.2019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 t="str">
        <f t="shared" si="11"/>
        <v>31.12.2019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 t="str">
        <f t="shared" si="11"/>
        <v>31.12.2019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830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 t="str">
        <f t="shared" si="11"/>
        <v>31.12.2019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2023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 t="str">
        <f t="shared" si="11"/>
        <v>31.12.2019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180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 t="str">
        <f t="shared" si="11"/>
        <v>31.12.2019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119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 t="str">
        <f t="shared" si="11"/>
        <v>31.12.2019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 t="str">
        <f t="shared" si="11"/>
        <v>31.12.2019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27693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 t="str">
        <f t="shared" si="11"/>
        <v>31.12.2019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 t="str">
        <f t="shared" si="11"/>
        <v>31.12.2019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30958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 t="str">
        <f t="shared" si="11"/>
        <v>31.12.2019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 t="str">
        <f t="shared" si="11"/>
        <v>31.12.2019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 t="str">
        <f t="shared" si="11"/>
        <v>31.12.2019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 t="str">
        <f t="shared" si="11"/>
        <v>31.12.2019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30958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 t="str">
        <f t="shared" si="11"/>
        <v>31.12.2019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43560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 t="str">
        <f aca="true" t="shared" si="14" ref="C127:C158">endDate</f>
        <v>31.12.2019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299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 t="str">
        <f t="shared" si="14"/>
        <v>31.12.2019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648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 t="str">
        <f t="shared" si="14"/>
        <v>31.12.2019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82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 t="str">
        <f t="shared" si="14"/>
        <v>31.12.2019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523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 t="str">
        <f t="shared" si="14"/>
        <v>31.12.2019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89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 t="str">
        <f t="shared" si="14"/>
        <v>31.12.2019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122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 t="str">
        <f t="shared" si="14"/>
        <v>31.12.2019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190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 t="str">
        <f t="shared" si="14"/>
        <v>31.12.2019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1083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 t="str">
        <f t="shared" si="14"/>
        <v>31.12.2019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 t="str">
        <f t="shared" si="14"/>
        <v>31.12.2019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 t="str">
        <f t="shared" si="14"/>
        <v>31.12.2019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3036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 t="str">
        <f t="shared" si="14"/>
        <v>31.12.2019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1568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 t="str">
        <f t="shared" si="14"/>
        <v>31.12.2019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 t="str">
        <f t="shared" si="14"/>
        <v>31.12.2019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2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 t="str">
        <f t="shared" si="14"/>
        <v>31.12.2019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1368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 t="str">
        <f t="shared" si="14"/>
        <v>31.12.2019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2938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 t="str">
        <f t="shared" si="14"/>
        <v>31.12.2019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5974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 t="str">
        <f t="shared" si="14"/>
        <v>31.12.2019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 t="str">
        <f t="shared" si="14"/>
        <v>31.12.2019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 t="str">
        <f t="shared" si="14"/>
        <v>31.12.2019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 t="str">
        <f t="shared" si="14"/>
        <v>31.12.2019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5974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 t="str">
        <f t="shared" si="14"/>
        <v>31.12.2019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 t="str">
        <f t="shared" si="14"/>
        <v>31.12.2019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 t="str">
        <f t="shared" si="14"/>
        <v>31.12.2019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 t="str">
        <f t="shared" si="14"/>
        <v>31.12.2019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 t="str">
        <f t="shared" si="14"/>
        <v>31.12.2019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 t="str">
        <f t="shared" si="14"/>
        <v>31.12.2019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 t="str">
        <f t="shared" si="14"/>
        <v>31.12.2019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 t="str">
        <f t="shared" si="14"/>
        <v>31.12.2019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 t="str">
        <f t="shared" si="14"/>
        <v>31.12.2019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5974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 t="str">
        <f t="shared" si="14"/>
        <v>31.12.2019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231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 t="str">
        <f t="shared" si="14"/>
        <v>31.12.2019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208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 t="str">
        <f aca="true" t="shared" si="17" ref="C159:C179">endDate</f>
        <v>31.12.2019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1339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 t="str">
        <f t="shared" si="17"/>
        <v>31.12.2019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1304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 t="str">
        <f t="shared" si="17"/>
        <v>31.12.2019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3082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 t="str">
        <f t="shared" si="17"/>
        <v>31.12.2019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 t="str">
        <f t="shared" si="17"/>
        <v>31.12.2019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 t="str">
        <f t="shared" si="17"/>
        <v>31.12.2019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 t="str">
        <f t="shared" si="17"/>
        <v>31.12.2019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 t="str">
        <f t="shared" si="17"/>
        <v>31.12.2019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632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 t="str">
        <f t="shared" si="17"/>
        <v>31.12.2019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 t="str">
        <f t="shared" si="17"/>
        <v>31.12.2019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 t="str">
        <f t="shared" si="17"/>
        <v>31.12.2019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632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 t="str">
        <f t="shared" si="17"/>
        <v>31.12.2019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3714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 t="str">
        <f t="shared" si="17"/>
        <v>31.12.2019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2260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 t="str">
        <f t="shared" si="17"/>
        <v>31.12.2019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 t="str">
        <f t="shared" si="17"/>
        <v>31.12.2019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 t="str">
        <f t="shared" si="17"/>
        <v>31.12.2019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3714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 t="str">
        <f t="shared" si="17"/>
        <v>31.12.2019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2260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 t="str">
        <f t="shared" si="17"/>
        <v>31.12.2019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2260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 t="str">
        <f t="shared" si="17"/>
        <v>31.12.2019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 t="str">
        <f t="shared" si="17"/>
        <v>31.12.2019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2260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 t="str">
        <f t="shared" si="17"/>
        <v>31.12.2019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5974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 t="str">
        <f aca="true" t="shared" si="20" ref="C181:C216">endDate</f>
        <v>31.12.2019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1497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 t="str">
        <f t="shared" si="20"/>
        <v>31.12.2019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-2214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 t="str">
        <f t="shared" si="20"/>
        <v>31.12.2019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 t="str">
        <f t="shared" si="20"/>
        <v>31.12.2019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-653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 t="str">
        <f t="shared" si="20"/>
        <v>31.12.2019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-559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 t="str">
        <f t="shared" si="20"/>
        <v>31.12.2019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-63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 t="str">
        <f t="shared" si="20"/>
        <v>31.12.2019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 t="str">
        <f t="shared" si="20"/>
        <v>31.12.2019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-10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 t="str">
        <f t="shared" si="20"/>
        <v>31.12.2019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 t="str">
        <f t="shared" si="20"/>
        <v>31.12.2019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2100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 t="str">
        <f t="shared" si="20"/>
        <v>31.12.2019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97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 t="str">
        <f t="shared" si="20"/>
        <v>31.12.2019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 t="str">
        <f t="shared" si="20"/>
        <v>31.12.2019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 t="str">
        <f t="shared" si="20"/>
        <v>31.12.2019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 t="str">
        <f t="shared" si="20"/>
        <v>31.12.2019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 t="str">
        <f t="shared" si="20"/>
        <v>31.12.2019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 t="str">
        <f t="shared" si="20"/>
        <v>31.12.2019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 t="str">
        <f t="shared" si="20"/>
        <v>31.12.2019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 t="str">
        <f t="shared" si="20"/>
        <v>31.12.2019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 t="str">
        <f t="shared" si="20"/>
        <v>31.12.2019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 t="str">
        <f t="shared" si="20"/>
        <v>31.12.2019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 t="str">
        <f t="shared" si="20"/>
        <v>31.12.2019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 t="str">
        <f t="shared" si="20"/>
        <v>31.12.2019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 t="str">
        <f t="shared" si="20"/>
        <v>31.12.2019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 t="str">
        <f t="shared" si="20"/>
        <v>31.12.2019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 t="str">
        <f t="shared" si="20"/>
        <v>31.12.2019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 t="str">
        <f t="shared" si="20"/>
        <v>31.12.2019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 t="str">
        <f t="shared" si="20"/>
        <v>31.12.2019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 t="str">
        <f t="shared" si="20"/>
        <v>31.12.2019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 t="str">
        <f t="shared" si="20"/>
        <v>31.12.2019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 t="str">
        <f t="shared" si="20"/>
        <v>31.12.2019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 t="str">
        <f t="shared" si="20"/>
        <v>31.12.2019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97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 t="str">
        <f t="shared" si="20"/>
        <v>31.12.2019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98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 t="str">
        <f t="shared" si="20"/>
        <v>31.12.2019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195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 t="str">
        <f t="shared" si="20"/>
        <v>31.12.2019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182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 t="str">
        <f t="shared" si="20"/>
        <v>31.12.2019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13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 t="str">
        <f aca="true" t="shared" si="23" ref="C218:C281">endDate</f>
        <v>31.12.2019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 t="str">
        <f t="shared" si="23"/>
        <v>31.12.2019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 t="str">
        <f t="shared" si="23"/>
        <v>31.12.2019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 t="str">
        <f t="shared" si="23"/>
        <v>31.12.2019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 t="str">
        <f t="shared" si="23"/>
        <v>31.12.2019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 t="str">
        <f t="shared" si="23"/>
        <v>31.12.2019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 t="str">
        <f t="shared" si="23"/>
        <v>31.12.2019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 t="str">
        <f t="shared" si="23"/>
        <v>31.12.2019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 t="str">
        <f t="shared" si="23"/>
        <v>31.12.2019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 t="str">
        <f t="shared" si="23"/>
        <v>31.12.2019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 t="str">
        <f t="shared" si="23"/>
        <v>31.12.2019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 t="str">
        <f t="shared" si="23"/>
        <v>31.12.2019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 t="str">
        <f t="shared" si="23"/>
        <v>31.12.2019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 t="str">
        <f t="shared" si="23"/>
        <v>31.12.2019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 t="str">
        <f t="shared" si="23"/>
        <v>31.12.2019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 t="str">
        <f t="shared" si="23"/>
        <v>31.12.2019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 t="str">
        <f t="shared" si="23"/>
        <v>31.12.2019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 t="str">
        <f t="shared" si="23"/>
        <v>31.12.2019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 t="str">
        <f t="shared" si="23"/>
        <v>31.12.2019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 t="str">
        <f t="shared" si="23"/>
        <v>31.12.2019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 t="str">
        <f t="shared" si="23"/>
        <v>31.12.2019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 t="str">
        <f t="shared" si="23"/>
        <v>31.12.2019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 t="str">
        <f t="shared" si="23"/>
        <v>31.12.2019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 t="str">
        <f t="shared" si="23"/>
        <v>31.12.2019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 t="str">
        <f t="shared" si="23"/>
        <v>31.12.2019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 t="str">
        <f t="shared" si="23"/>
        <v>31.12.2019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 t="str">
        <f t="shared" si="23"/>
        <v>31.12.2019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 t="str">
        <f t="shared" si="23"/>
        <v>31.12.2019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 t="str">
        <f t="shared" si="23"/>
        <v>31.12.2019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 t="str">
        <f t="shared" si="23"/>
        <v>31.12.2019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 t="str">
        <f t="shared" si="23"/>
        <v>31.12.2019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 t="str">
        <f t="shared" si="23"/>
        <v>31.12.2019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 t="str">
        <f t="shared" si="23"/>
        <v>31.12.2019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 t="str">
        <f t="shared" si="23"/>
        <v>31.12.2019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 t="str">
        <f t="shared" si="23"/>
        <v>31.12.2019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 t="str">
        <f t="shared" si="23"/>
        <v>31.12.2019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 t="str">
        <f t="shared" si="23"/>
        <v>31.12.2019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 t="str">
        <f t="shared" si="23"/>
        <v>31.12.2019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 t="str">
        <f t="shared" si="23"/>
        <v>31.12.2019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 t="str">
        <f t="shared" si="23"/>
        <v>31.12.2019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 t="str">
        <f t="shared" si="23"/>
        <v>31.12.2019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 t="str">
        <f t="shared" si="23"/>
        <v>31.12.2019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 t="str">
        <f t="shared" si="23"/>
        <v>31.12.2019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 t="str">
        <f t="shared" si="23"/>
        <v>31.12.2019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 t="str">
        <f t="shared" si="23"/>
        <v>31.12.2019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5878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 t="str">
        <f t="shared" si="23"/>
        <v>31.12.2019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 t="str">
        <f t="shared" si="23"/>
        <v>31.12.2019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 t="str">
        <f t="shared" si="23"/>
        <v>31.12.2019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 t="str">
        <f t="shared" si="23"/>
        <v>31.12.2019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5878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 t="str">
        <f t="shared" si="23"/>
        <v>31.12.2019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 t="str">
        <f t="shared" si="23"/>
        <v>31.12.2019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 t="str">
        <f t="shared" si="23"/>
        <v>31.12.2019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 t="str">
        <f t="shared" si="23"/>
        <v>31.12.2019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 t="str">
        <f t="shared" si="23"/>
        <v>31.12.2019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 t="str">
        <f t="shared" si="23"/>
        <v>31.12.2019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 t="str">
        <f t="shared" si="23"/>
        <v>31.12.2019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 t="str">
        <f t="shared" si="23"/>
        <v>31.12.2019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 t="str">
        <f t="shared" si="23"/>
        <v>31.12.2019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 t="str">
        <f t="shared" si="23"/>
        <v>31.12.2019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 t="str">
        <f t="shared" si="23"/>
        <v>31.12.2019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 t="str">
        <f t="shared" si="23"/>
        <v>31.12.2019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 t="str">
        <f t="shared" si="23"/>
        <v>31.12.2019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 t="str">
        <f t="shared" si="23"/>
        <v>31.12.2019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5878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 t="str">
        <f t="shared" si="23"/>
        <v>31.12.2019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 t="str">
        <f aca="true" t="shared" si="26" ref="C282:C345">endDate</f>
        <v>31.12.2019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 t="str">
        <f t="shared" si="26"/>
        <v>31.12.2019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5878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 t="str">
        <f t="shared" si="26"/>
        <v>31.12.2019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 t="str">
        <f t="shared" si="26"/>
        <v>31.12.2019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 t="str">
        <f t="shared" si="26"/>
        <v>31.12.2019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 t="str">
        <f t="shared" si="26"/>
        <v>31.12.2019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 t="str">
        <f t="shared" si="26"/>
        <v>31.12.2019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 t="str">
        <f t="shared" si="26"/>
        <v>31.12.2019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 t="str">
        <f t="shared" si="26"/>
        <v>31.12.2019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 t="str">
        <f t="shared" si="26"/>
        <v>31.12.2019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 t="str">
        <f t="shared" si="26"/>
        <v>31.12.2019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 t="str">
        <f t="shared" si="26"/>
        <v>31.12.2019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 t="str">
        <f t="shared" si="26"/>
        <v>31.12.2019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 t="str">
        <f t="shared" si="26"/>
        <v>31.12.2019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 t="str">
        <f t="shared" si="26"/>
        <v>31.12.2019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 t="str">
        <f t="shared" si="26"/>
        <v>31.12.2019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 t="str">
        <f t="shared" si="26"/>
        <v>31.12.2019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 t="str">
        <f t="shared" si="26"/>
        <v>31.12.2019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 t="str">
        <f t="shared" si="26"/>
        <v>31.12.2019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 t="str">
        <f t="shared" si="26"/>
        <v>31.12.2019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 t="str">
        <f t="shared" si="26"/>
        <v>31.12.2019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 t="str">
        <f t="shared" si="26"/>
        <v>31.12.2019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 t="str">
        <f t="shared" si="26"/>
        <v>31.12.2019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 t="str">
        <f t="shared" si="26"/>
        <v>31.12.2019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 t="str">
        <f t="shared" si="26"/>
        <v>31.12.2019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 t="str">
        <f t="shared" si="26"/>
        <v>31.12.2019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 t="str">
        <f t="shared" si="26"/>
        <v>31.12.2019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 t="str">
        <f t="shared" si="26"/>
        <v>31.12.2019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 t="str">
        <f t="shared" si="26"/>
        <v>31.12.2019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 t="str">
        <f t="shared" si="26"/>
        <v>31.12.2019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 t="str">
        <f t="shared" si="26"/>
        <v>31.12.2019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 t="str">
        <f t="shared" si="26"/>
        <v>31.12.2019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 t="str">
        <f t="shared" si="26"/>
        <v>31.12.2019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 t="str">
        <f t="shared" si="26"/>
        <v>31.12.2019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 t="str">
        <f t="shared" si="26"/>
        <v>31.12.2019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 t="str">
        <f t="shared" si="26"/>
        <v>31.12.2019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 t="str">
        <f t="shared" si="26"/>
        <v>31.12.2019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 t="str">
        <f t="shared" si="26"/>
        <v>31.12.2019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 t="str">
        <f t="shared" si="26"/>
        <v>31.12.2019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 t="str">
        <f t="shared" si="26"/>
        <v>31.12.2019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 t="str">
        <f t="shared" si="26"/>
        <v>31.12.2019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 t="str">
        <f t="shared" si="26"/>
        <v>31.12.2019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 t="str">
        <f t="shared" si="26"/>
        <v>31.12.2019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 t="str">
        <f t="shared" si="26"/>
        <v>31.12.2019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 t="str">
        <f t="shared" si="26"/>
        <v>31.12.2019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 t="str">
        <f t="shared" si="26"/>
        <v>31.12.2019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 t="str">
        <f t="shared" si="26"/>
        <v>31.12.2019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 t="str">
        <f t="shared" si="26"/>
        <v>31.12.2019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 t="str">
        <f t="shared" si="26"/>
        <v>31.12.2019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 t="str">
        <f t="shared" si="26"/>
        <v>31.12.2019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 t="str">
        <f t="shared" si="26"/>
        <v>31.12.2019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 t="str">
        <f t="shared" si="26"/>
        <v>31.12.2019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 t="str">
        <f t="shared" si="26"/>
        <v>31.12.2019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 t="str">
        <f t="shared" si="26"/>
        <v>31.12.2019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 t="str">
        <f t="shared" si="26"/>
        <v>31.12.2019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 t="str">
        <f t="shared" si="26"/>
        <v>31.12.2019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 t="str">
        <f t="shared" si="26"/>
        <v>31.12.2019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 t="str">
        <f t="shared" si="26"/>
        <v>31.12.2019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 t="str">
        <f t="shared" si="26"/>
        <v>31.12.2019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 t="str">
        <f t="shared" si="26"/>
        <v>31.12.2019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 t="str">
        <f t="shared" si="26"/>
        <v>31.12.2019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 t="str">
        <f t="shared" si="26"/>
        <v>31.12.2019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 t="str">
        <f t="shared" si="26"/>
        <v>31.12.2019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 t="str">
        <f t="shared" si="26"/>
        <v>31.12.2019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 t="str">
        <f aca="true" t="shared" si="29" ref="C346:C409">endDate</f>
        <v>31.12.2019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 t="str">
        <f t="shared" si="29"/>
        <v>31.12.2019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 t="str">
        <f t="shared" si="29"/>
        <v>31.12.2019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 t="str">
        <f t="shared" si="29"/>
        <v>31.12.2019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 t="str">
        <f t="shared" si="29"/>
        <v>31.12.2019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 t="str">
        <f t="shared" si="29"/>
        <v>31.12.2019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 t="str">
        <f t="shared" si="29"/>
        <v>31.12.2019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 t="str">
        <f t="shared" si="29"/>
        <v>31.12.2019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 t="str">
        <f t="shared" si="29"/>
        <v>31.12.2019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 t="str">
        <f t="shared" si="29"/>
        <v>31.12.2019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 t="str">
        <f t="shared" si="29"/>
        <v>31.12.2019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 t="str">
        <f t="shared" si="29"/>
        <v>31.12.2019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 t="str">
        <f t="shared" si="29"/>
        <v>31.12.2019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 t="str">
        <f t="shared" si="29"/>
        <v>31.12.2019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 t="str">
        <f t="shared" si="29"/>
        <v>31.12.2019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 t="str">
        <f t="shared" si="29"/>
        <v>31.12.2019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 t="str">
        <f t="shared" si="29"/>
        <v>31.12.2019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 t="str">
        <f t="shared" si="29"/>
        <v>31.12.2019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 t="str">
        <f t="shared" si="29"/>
        <v>31.12.2019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 t="str">
        <f t="shared" si="29"/>
        <v>31.12.2019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 t="str">
        <f t="shared" si="29"/>
        <v>31.12.2019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 t="str">
        <f t="shared" si="29"/>
        <v>31.12.2019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-302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 t="str">
        <f t="shared" si="29"/>
        <v>31.12.2019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9467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 t="str">
        <f t="shared" si="29"/>
        <v>31.12.2019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 t="str">
        <f t="shared" si="29"/>
        <v>31.12.2019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 t="str">
        <f t="shared" si="29"/>
        <v>31.12.2019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9467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 t="str">
        <f t="shared" si="29"/>
        <v>31.12.2019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-29529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 t="str">
        <f t="shared" si="29"/>
        <v>31.12.2019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 t="str">
        <f t="shared" si="29"/>
        <v>31.12.2019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 t="str">
        <f t="shared" si="29"/>
        <v>31.12.2019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 t="str">
        <f t="shared" si="29"/>
        <v>31.12.2019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-29529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 t="str">
        <f t="shared" si="29"/>
        <v>31.12.2019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-2260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 t="str">
        <f t="shared" si="29"/>
        <v>31.12.2019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 t="str">
        <f t="shared" si="29"/>
        <v>31.12.2019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 t="str">
        <f t="shared" si="29"/>
        <v>31.12.2019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 t="str">
        <f t="shared" si="29"/>
        <v>31.12.2019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 t="str">
        <f t="shared" si="29"/>
        <v>31.12.2019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 t="str">
        <f t="shared" si="29"/>
        <v>31.12.2019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 t="str">
        <f t="shared" si="29"/>
        <v>31.12.2019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 t="str">
        <f t="shared" si="29"/>
        <v>31.12.2019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 t="str">
        <f t="shared" si="29"/>
        <v>31.12.2019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 t="str">
        <f t="shared" si="29"/>
        <v>31.12.2019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 t="str">
        <f t="shared" si="29"/>
        <v>31.12.2019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 t="str">
        <f t="shared" si="29"/>
        <v>31.12.2019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 t="str">
        <f t="shared" si="29"/>
        <v>31.12.2019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-31789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 t="str">
        <f t="shared" si="29"/>
        <v>31.12.2019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 t="str">
        <f t="shared" si="29"/>
        <v>31.12.2019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 t="str">
        <f t="shared" si="29"/>
        <v>31.12.2019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-31789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 t="str">
        <f t="shared" si="29"/>
        <v>31.12.2019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 t="str">
        <f t="shared" si="29"/>
        <v>31.12.2019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 t="str">
        <f t="shared" si="29"/>
        <v>31.12.2019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 t="str">
        <f t="shared" si="29"/>
        <v>31.12.2019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 t="str">
        <f t="shared" si="29"/>
        <v>31.12.2019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 t="str">
        <f t="shared" si="29"/>
        <v>31.12.2019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 t="str">
        <f t="shared" si="29"/>
        <v>31.12.2019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 t="str">
        <f t="shared" si="29"/>
        <v>31.12.2019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 t="str">
        <f t="shared" si="29"/>
        <v>31.12.2019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 t="str">
        <f t="shared" si="29"/>
        <v>31.12.2019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 t="str">
        <f t="shared" si="29"/>
        <v>31.12.2019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 t="str">
        <f t="shared" si="29"/>
        <v>31.12.2019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 t="str">
        <f t="shared" si="29"/>
        <v>31.12.2019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 t="str">
        <f t="shared" si="29"/>
        <v>31.12.2019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 t="str">
        <f t="shared" si="29"/>
        <v>31.12.2019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 t="str">
        <f t="shared" si="29"/>
        <v>31.12.2019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 t="str">
        <f aca="true" t="shared" si="32" ref="C410:C459">endDate</f>
        <v>31.12.2019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 t="str">
        <f t="shared" si="32"/>
        <v>31.12.2019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 t="str">
        <f t="shared" si="32"/>
        <v>31.12.2019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 t="str">
        <f t="shared" si="32"/>
        <v>31.12.2019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 t="str">
        <f t="shared" si="32"/>
        <v>31.12.2019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 t="str">
        <f t="shared" si="32"/>
        <v>31.12.2019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 t="str">
        <f t="shared" si="32"/>
        <v>31.12.2019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-219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 t="str">
        <f t="shared" si="32"/>
        <v>31.12.2019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 t="str">
        <f t="shared" si="32"/>
        <v>31.12.2019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 t="str">
        <f t="shared" si="32"/>
        <v>31.12.2019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 t="str">
        <f t="shared" si="32"/>
        <v>31.12.2019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-219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 t="str">
        <f t="shared" si="32"/>
        <v>31.12.2019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-2260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 t="str">
        <f t="shared" si="32"/>
        <v>31.12.2019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 t="str">
        <f t="shared" si="32"/>
        <v>31.12.2019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 t="str">
        <f t="shared" si="32"/>
        <v>31.12.2019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 t="str">
        <f t="shared" si="32"/>
        <v>31.12.2019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 t="str">
        <f t="shared" si="32"/>
        <v>31.12.2019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 t="str">
        <f t="shared" si="32"/>
        <v>31.12.2019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 t="str">
        <f t="shared" si="32"/>
        <v>31.12.2019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 t="str">
        <f t="shared" si="32"/>
        <v>31.12.2019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 t="str">
        <f t="shared" si="32"/>
        <v>31.12.2019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 t="str">
        <f t="shared" si="32"/>
        <v>31.12.2019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 t="str">
        <f t="shared" si="32"/>
        <v>31.12.2019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 t="str">
        <f t="shared" si="32"/>
        <v>31.12.2019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-302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 t="str">
        <f t="shared" si="32"/>
        <v>31.12.2019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-2781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 t="str">
        <f t="shared" si="32"/>
        <v>31.12.2019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 t="str">
        <f t="shared" si="32"/>
        <v>31.12.2019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 t="str">
        <f t="shared" si="32"/>
        <v>31.12.2019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-2781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 t="str">
        <f t="shared" si="32"/>
        <v>31.12.2019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 t="str">
        <f t="shared" si="32"/>
        <v>31.12.2019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 t="str">
        <f t="shared" si="32"/>
        <v>31.12.2019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 t="str">
        <f t="shared" si="32"/>
        <v>31.12.2019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 t="str">
        <f t="shared" si="32"/>
        <v>31.12.2019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 t="str">
        <f t="shared" si="32"/>
        <v>31.12.2019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 t="str">
        <f t="shared" si="32"/>
        <v>31.12.2019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 t="str">
        <f t="shared" si="32"/>
        <v>31.12.2019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 t="str">
        <f t="shared" si="32"/>
        <v>31.12.2019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 t="str">
        <f t="shared" si="32"/>
        <v>31.12.2019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 t="str">
        <f t="shared" si="32"/>
        <v>31.12.2019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 t="str">
        <f t="shared" si="32"/>
        <v>31.12.2019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 t="str">
        <f t="shared" si="32"/>
        <v>31.12.2019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 t="str">
        <f t="shared" si="32"/>
        <v>31.12.2019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 t="str">
        <f t="shared" si="32"/>
        <v>31.12.2019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 t="str">
        <f t="shared" si="32"/>
        <v>31.12.2019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 t="str">
        <f t="shared" si="32"/>
        <v>31.12.2019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 t="str">
        <f t="shared" si="32"/>
        <v>31.12.2019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 t="str">
        <f t="shared" si="32"/>
        <v>31.12.2019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 t="str">
        <f t="shared" si="32"/>
        <v>31.12.2019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 t="str">
        <f t="shared" si="32"/>
        <v>31.12.2019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 t="str">
        <f t="shared" si="32"/>
        <v>31.12.2019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2020-02-27T14:36:53Z</dcterms:modified>
  <cp:category/>
  <cp:version/>
  <cp:contentType/>
  <cp:contentStatus/>
</cp:coreProperties>
</file>